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ewsmedia/Downloads/"/>
    </mc:Choice>
  </mc:AlternateContent>
  <xr:revisionPtr revIDLastSave="0" documentId="8_{CCA8477D-AD33-894A-95D4-C7DF2A8F1D38}" xr6:coauthVersionLast="43" xr6:coauthVersionMax="43" xr10:uidLastSave="{00000000-0000-0000-0000-000000000000}"/>
  <bookViews>
    <workbookView xWindow="0" yWindow="460" windowWidth="21680" windowHeight="11820" activeTab="1" xr2:uid="{00000000-000D-0000-FFFF-FFFF00000000}"/>
  </bookViews>
  <sheets>
    <sheet name="zetelsPS" sheetId="1" r:id="rId1"/>
    <sheet name="stemmene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2" l="1"/>
  <c r="C16" i="2"/>
  <c r="D16" i="2"/>
  <c r="E16" i="2"/>
  <c r="F16" i="2"/>
  <c r="G16" i="2"/>
  <c r="H16" i="2"/>
  <c r="I16" i="2"/>
  <c r="J16" i="2"/>
  <c r="K16" i="2"/>
  <c r="L16" i="2"/>
  <c r="M16" i="2"/>
  <c r="B14" i="2"/>
  <c r="C14" i="2"/>
  <c r="D14" i="2"/>
  <c r="E14" i="2"/>
  <c r="F14" i="2"/>
  <c r="G14" i="2"/>
  <c r="H14" i="2"/>
  <c r="I14" i="2"/>
  <c r="J14" i="2"/>
  <c r="K14" i="2"/>
  <c r="L14" i="2"/>
  <c r="M14" i="2"/>
  <c r="B15" i="2"/>
  <c r="C15" i="2"/>
  <c r="D15" i="2"/>
  <c r="E15" i="2"/>
  <c r="F15" i="2"/>
  <c r="G15" i="2"/>
  <c r="H15" i="2"/>
  <c r="I15" i="2"/>
  <c r="J15" i="2"/>
  <c r="K15" i="2"/>
  <c r="L15" i="2"/>
  <c r="M15" i="2"/>
  <c r="B3" i="2"/>
  <c r="C3" i="2"/>
  <c r="D3" i="2"/>
  <c r="E3" i="2"/>
  <c r="F3" i="2"/>
  <c r="G3" i="2"/>
  <c r="H3" i="2"/>
  <c r="I3" i="2"/>
  <c r="J3" i="2"/>
  <c r="K3" i="2"/>
  <c r="L3" i="2"/>
  <c r="M3" i="2"/>
  <c r="B4" i="2"/>
  <c r="C4" i="2"/>
  <c r="D4" i="2"/>
  <c r="E4" i="2"/>
  <c r="F4" i="2"/>
  <c r="G4" i="2"/>
  <c r="H4" i="2"/>
  <c r="I4" i="2"/>
  <c r="J4" i="2"/>
  <c r="K4" i="2"/>
  <c r="L4" i="2"/>
  <c r="M4" i="2"/>
  <c r="B5" i="2"/>
  <c r="C5" i="2"/>
  <c r="D5" i="2"/>
  <c r="E5" i="2"/>
  <c r="F5" i="2"/>
  <c r="G5" i="2"/>
  <c r="H5" i="2"/>
  <c r="I5" i="2"/>
  <c r="J5" i="2"/>
  <c r="K5" i="2"/>
  <c r="L5" i="2"/>
  <c r="M5" i="2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B11" i="2"/>
  <c r="C11" i="2"/>
  <c r="D11" i="2"/>
  <c r="E11" i="2"/>
  <c r="F11" i="2"/>
  <c r="G11" i="2"/>
  <c r="H11" i="2"/>
  <c r="I11" i="2"/>
  <c r="J11" i="2"/>
  <c r="K11" i="2"/>
  <c r="L11" i="2"/>
  <c r="M11" i="2"/>
  <c r="B12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E13" i="2"/>
  <c r="F13" i="2"/>
  <c r="G13" i="2"/>
  <c r="H13" i="2"/>
  <c r="I13" i="2"/>
  <c r="J13" i="2"/>
  <c r="K13" i="2"/>
  <c r="L13" i="2"/>
  <c r="M13" i="2"/>
  <c r="C2" i="2"/>
  <c r="D2" i="2"/>
  <c r="E2" i="2"/>
  <c r="F2" i="2"/>
  <c r="G2" i="2"/>
  <c r="H2" i="2"/>
  <c r="I2" i="2"/>
  <c r="J2" i="2"/>
  <c r="K2" i="2"/>
  <c r="L2" i="2"/>
  <c r="M2" i="2"/>
  <c r="B2" i="2"/>
  <c r="O7" i="2" l="1"/>
  <c r="O16" i="2"/>
  <c r="O15" i="2"/>
  <c r="O14" i="2"/>
  <c r="O13" i="2"/>
  <c r="O12" i="2"/>
  <c r="O11" i="2"/>
  <c r="O4" i="2"/>
  <c r="O3" i="2"/>
  <c r="O2" i="2"/>
  <c r="O9" i="2"/>
  <c r="O5" i="2"/>
  <c r="O6" i="2"/>
  <c r="O8" i="2"/>
  <c r="O10" i="2"/>
  <c r="O18" i="2" l="1"/>
  <c r="P15" i="2" l="1"/>
  <c r="R15" i="2" s="1"/>
  <c r="P16" i="2"/>
  <c r="P10" i="2"/>
  <c r="R10" i="2" s="1"/>
  <c r="P14" i="2"/>
  <c r="P3" i="2"/>
  <c r="R3" i="2" s="1"/>
  <c r="P4" i="2"/>
  <c r="Q4" i="2" s="1"/>
  <c r="P11" i="2"/>
  <c r="R11" i="2" s="1"/>
  <c r="P2" i="2"/>
  <c r="R2" i="2" s="1"/>
  <c r="P13" i="2"/>
  <c r="Q13" i="2" s="1"/>
  <c r="P9" i="2"/>
  <c r="R9" i="2" s="1"/>
  <c r="P7" i="2"/>
  <c r="R7" i="2" s="1"/>
  <c r="P5" i="2"/>
  <c r="R5" i="2" s="1"/>
  <c r="P8" i="2"/>
  <c r="Q8" i="2" s="1"/>
  <c r="P6" i="2"/>
  <c r="Q6" i="2" s="1"/>
  <c r="P12" i="2"/>
  <c r="R12" i="2" s="1"/>
  <c r="Q16" i="2" l="1"/>
  <c r="R16" i="2"/>
  <c r="Q15" i="2"/>
  <c r="Q10" i="2"/>
  <c r="Q14" i="2"/>
  <c r="R14" i="2"/>
  <c r="R13" i="2"/>
  <c r="R4" i="2"/>
  <c r="Q3" i="2"/>
  <c r="P18" i="2"/>
  <c r="Z18" i="2" s="1"/>
  <c r="Q11" i="2"/>
  <c r="Q2" i="2"/>
  <c r="Q9" i="2"/>
  <c r="R8" i="2"/>
  <c r="Q7" i="2"/>
  <c r="R6" i="2"/>
  <c r="Q5" i="2"/>
  <c r="Q12" i="2"/>
  <c r="AG18" i="2" l="1"/>
  <c r="AC18" i="2"/>
  <c r="Y18" i="2"/>
  <c r="U18" i="2"/>
  <c r="AF18" i="2"/>
  <c r="AB18" i="2"/>
  <c r="X18" i="2"/>
  <c r="T18" i="2"/>
  <c r="AE18" i="2"/>
  <c r="AA18" i="2"/>
  <c r="W18" i="2"/>
  <c r="S18" i="2"/>
  <c r="AD18" i="2"/>
  <c r="V18" i="2"/>
  <c r="R18" i="2"/>
  <c r="Q18" i="2"/>
  <c r="T16" i="2" l="1"/>
  <c r="S16" i="2"/>
  <c r="S14" i="2"/>
  <c r="T15" i="2"/>
  <c r="S15" i="2"/>
  <c r="T14" i="2"/>
  <c r="S11" i="2"/>
  <c r="T3" i="2"/>
  <c r="S5" i="2"/>
  <c r="T12" i="2"/>
  <c r="S12" i="2"/>
  <c r="T5" i="2"/>
  <c r="S4" i="2"/>
  <c r="T10" i="2"/>
  <c r="T13" i="2"/>
  <c r="T6" i="2"/>
  <c r="T11" i="2"/>
  <c r="T9" i="2"/>
  <c r="T4" i="2"/>
  <c r="S10" i="2"/>
  <c r="T7" i="2"/>
  <c r="S6" i="2"/>
  <c r="S7" i="2"/>
  <c r="T2" i="2"/>
  <c r="S9" i="2"/>
  <c r="S3" i="2"/>
  <c r="T8" i="2"/>
  <c r="S2" i="2"/>
  <c r="S8" i="2"/>
  <c r="S13" i="2"/>
  <c r="U16" i="2" l="1"/>
  <c r="O16" i="1" s="1"/>
  <c r="U14" i="2"/>
  <c r="O14" i="1" s="1"/>
  <c r="U10" i="2"/>
  <c r="O10" i="1" s="1"/>
  <c r="U13" i="2"/>
  <c r="O13" i="1" s="1"/>
  <c r="U12" i="2"/>
  <c r="O12" i="1" s="1"/>
  <c r="U15" i="2"/>
  <c r="O15" i="1" s="1"/>
  <c r="U2" i="2"/>
  <c r="O2" i="1" s="1"/>
  <c r="U11" i="2"/>
  <c r="O11" i="1" s="1"/>
  <c r="U4" i="2"/>
  <c r="O4" i="1" s="1"/>
  <c r="U5" i="2"/>
  <c r="O5" i="1" s="1"/>
  <c r="U8" i="2"/>
  <c r="O8" i="1" s="1"/>
  <c r="U3" i="2"/>
  <c r="O3" i="1" s="1"/>
  <c r="U6" i="2"/>
  <c r="O6" i="1" s="1"/>
  <c r="U9" i="2"/>
  <c r="O9" i="1" s="1"/>
  <c r="U7" i="2"/>
  <c r="O7" i="1" s="1"/>
  <c r="O18" i="1" l="1"/>
</calcChain>
</file>

<file path=xl/sharedStrings.xml><?xml version="1.0" encoding="utf-8"?>
<sst xmlns="http://schemas.openxmlformats.org/spreadsheetml/2006/main" count="68" uniqueCount="53">
  <si>
    <t>Partij</t>
  </si>
  <si>
    <t>Groningen</t>
  </si>
  <si>
    <t>Fryslân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</si>
  <si>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</si>
  <si>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</si>
  <si>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</si>
  <si>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</si>
  <si>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</si>
  <si>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</si>
  <si>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</si>
  <si>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</si>
  <si>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</si>
  <si>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</si>
  <si>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VVD</t>
  </si>
  <si>
    <t>PvdA</t>
  </si>
  <si>
    <t>CDA</t>
  </si>
  <si>
    <t>PVV</t>
  </si>
  <si>
    <t>SP</t>
  </si>
  <si>
    <t>D66</t>
  </si>
  <si>
    <t>GroenLinks</t>
  </si>
  <si>
    <t>ChristenUnie</t>
  </si>
  <si>
    <t>SGP</t>
  </si>
  <si>
    <t>50PLUS</t>
  </si>
  <si>
    <t>PvdD</t>
  </si>
  <si>
    <t>OSF</t>
  </si>
  <si>
    <t>totaalaantalstemmen</t>
  </si>
  <si>
    <t>ruwezetels</t>
  </si>
  <si>
    <t>1erest</t>
  </si>
  <si>
    <t>2erest</t>
  </si>
  <si>
    <t>rz1</t>
  </si>
  <si>
    <t>rz2</t>
  </si>
  <si>
    <t>rz3</t>
  </si>
  <si>
    <t>rz4</t>
  </si>
  <si>
    <t>rz5</t>
  </si>
  <si>
    <t>rz6</t>
  </si>
  <si>
    <t>rz7</t>
  </si>
  <si>
    <t>rz8</t>
  </si>
  <si>
    <t>rz9</t>
  </si>
  <si>
    <t>rz10</t>
  </si>
  <si>
    <t>rz11</t>
  </si>
  <si>
    <t>rz12</t>
  </si>
  <si>
    <t>rz13</t>
  </si>
  <si>
    <t>rz14</t>
  </si>
  <si>
    <t>rz15</t>
  </si>
  <si>
    <t>rz16</t>
  </si>
  <si>
    <t>rz17</t>
  </si>
  <si>
    <t>zetel?1</t>
  </si>
  <si>
    <t>zetel?2</t>
  </si>
  <si>
    <t>Eerste Kamer</t>
  </si>
  <si>
    <t>stemwaarden-&gt;</t>
  </si>
  <si>
    <t>FvD</t>
  </si>
  <si>
    <t>DENK</t>
  </si>
  <si>
    <t>PvhN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</si>
</sst>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9.5"/>
      <color theme="1"/>
      <name val="Ariel"/>
      <family val="2"/>
    </font>
    <font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workbookViewId="0">
      <pane xSplit="1" topLeftCell="B1" activePane="topRight" state="frozen"/>
      <selection pane="topRight" activeCell="H13" sqref="H13"/>
    </sheetView>
  </sheetViews>
  <sheetFormatPr baseColWidth="10" defaultColWidth="8.83203125" defaultRowHeight="13"/>
  <cols>
    <col min="12" max="12" width="12.83203125" bestFit="1" customWidth="1"/>
  </cols>
  <sheetData>
    <row r="1" spans="1:1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O1" t="s">
        <v>48</v>
      </c>
    </row>
    <row r="2" spans="1:15">
      <c r="A2" t="s">
        <v>13</v>
      </c>
      <c r="B2" s="2">
        <v>4</v>
      </c>
      <c r="C2" s="2">
        <v>4</v>
      </c>
      <c r="D2" s="2">
        <v>6</v>
      </c>
      <c r="E2" s="2">
        <v>6</v>
      </c>
      <c r="F2" s="2">
        <v>6</v>
      </c>
      <c r="G2" s="2">
        <v>8</v>
      </c>
      <c r="H2" s="2">
        <v>8</v>
      </c>
      <c r="I2" s="2">
        <v>9</v>
      </c>
      <c r="J2" s="2">
        <v>10</v>
      </c>
      <c r="K2" s="2">
        <v>4</v>
      </c>
      <c r="L2" s="2">
        <v>10</v>
      </c>
      <c r="M2" s="2">
        <v>5</v>
      </c>
      <c r="O2">
        <f>stemmenek!U2</f>
        <v>12</v>
      </c>
    </row>
    <row r="3" spans="1:15">
      <c r="A3" t="s">
        <v>14</v>
      </c>
      <c r="B3" s="2">
        <v>5</v>
      </c>
      <c r="C3" s="2">
        <v>6</v>
      </c>
      <c r="D3" s="2">
        <v>6</v>
      </c>
      <c r="E3" s="2">
        <v>4</v>
      </c>
      <c r="F3" s="2">
        <v>3</v>
      </c>
      <c r="G3" s="2">
        <v>5</v>
      </c>
      <c r="H3" s="2">
        <v>4</v>
      </c>
      <c r="I3" s="2">
        <v>6</v>
      </c>
      <c r="J3" s="2">
        <v>4</v>
      </c>
      <c r="K3" s="2">
        <v>4</v>
      </c>
      <c r="L3" s="2">
        <v>3</v>
      </c>
      <c r="M3" s="2">
        <v>3</v>
      </c>
      <c r="O3">
        <f>stemmenek!U3</f>
        <v>7</v>
      </c>
    </row>
    <row r="4" spans="1:15">
      <c r="A4" t="s">
        <v>15</v>
      </c>
      <c r="B4" s="2">
        <v>3</v>
      </c>
      <c r="C4" s="2">
        <v>8</v>
      </c>
      <c r="D4" s="2">
        <v>5</v>
      </c>
      <c r="E4" s="2">
        <v>9</v>
      </c>
      <c r="F4" s="2">
        <v>3</v>
      </c>
      <c r="G4" s="2">
        <v>7</v>
      </c>
      <c r="H4" s="2">
        <v>5</v>
      </c>
      <c r="I4" s="2">
        <v>4</v>
      </c>
      <c r="J4" s="2">
        <v>4</v>
      </c>
      <c r="K4" s="2">
        <v>7</v>
      </c>
      <c r="L4" s="2">
        <v>8</v>
      </c>
      <c r="M4" s="2">
        <v>9</v>
      </c>
      <c r="O4">
        <f>stemmenek!U4</f>
        <v>9</v>
      </c>
    </row>
    <row r="5" spans="1:15">
      <c r="A5" t="s">
        <v>16</v>
      </c>
      <c r="B5" s="2">
        <v>2</v>
      </c>
      <c r="C5" s="2">
        <v>3</v>
      </c>
      <c r="D5" s="2">
        <v>3</v>
      </c>
      <c r="E5" s="2">
        <v>3</v>
      </c>
      <c r="F5" s="2">
        <v>4</v>
      </c>
      <c r="G5" s="2">
        <v>3</v>
      </c>
      <c r="H5" s="2">
        <v>2</v>
      </c>
      <c r="I5" s="2">
        <v>3</v>
      </c>
      <c r="J5" s="2">
        <v>4</v>
      </c>
      <c r="K5" s="2">
        <v>2</v>
      </c>
      <c r="L5" s="2">
        <v>4</v>
      </c>
      <c r="M5" s="2">
        <v>7</v>
      </c>
      <c r="O5">
        <f>stemmenek!U5</f>
        <v>5</v>
      </c>
    </row>
    <row r="6" spans="1:15">
      <c r="A6" t="s">
        <v>17</v>
      </c>
      <c r="B6" s="2">
        <v>4</v>
      </c>
      <c r="C6" s="2">
        <v>2</v>
      </c>
      <c r="D6" s="2">
        <v>3</v>
      </c>
      <c r="E6" s="2">
        <v>3</v>
      </c>
      <c r="F6" s="2">
        <v>2</v>
      </c>
      <c r="G6" s="2">
        <v>3</v>
      </c>
      <c r="H6" s="2">
        <v>2</v>
      </c>
      <c r="I6" s="2">
        <v>3</v>
      </c>
      <c r="J6" s="2">
        <v>2</v>
      </c>
      <c r="K6" s="2">
        <v>2</v>
      </c>
      <c r="L6" s="2">
        <v>5</v>
      </c>
      <c r="M6" s="2">
        <v>4</v>
      </c>
      <c r="O6">
        <f>stemmenek!U6</f>
        <v>4</v>
      </c>
    </row>
    <row r="7" spans="1:15">
      <c r="A7" t="s">
        <v>18</v>
      </c>
      <c r="B7" s="2">
        <v>3</v>
      </c>
      <c r="C7" s="2">
        <v>2</v>
      </c>
      <c r="D7" s="2">
        <v>2</v>
      </c>
      <c r="E7" s="2">
        <v>3</v>
      </c>
      <c r="F7" s="2">
        <v>2</v>
      </c>
      <c r="G7" s="2">
        <v>4</v>
      </c>
      <c r="H7" s="2">
        <v>5</v>
      </c>
      <c r="I7" s="2">
        <v>6</v>
      </c>
      <c r="J7" s="2">
        <v>5</v>
      </c>
      <c r="K7" s="2">
        <v>1</v>
      </c>
      <c r="L7" s="2">
        <v>5</v>
      </c>
      <c r="M7" s="2">
        <v>3</v>
      </c>
      <c r="O7">
        <f>stemmenek!U7</f>
        <v>6</v>
      </c>
    </row>
    <row r="8" spans="1:15">
      <c r="A8" t="s">
        <v>19</v>
      </c>
      <c r="B8" s="2">
        <v>6</v>
      </c>
      <c r="C8" s="2">
        <v>3</v>
      </c>
      <c r="D8" s="2">
        <v>4</v>
      </c>
      <c r="E8" s="2">
        <v>5</v>
      </c>
      <c r="F8" s="2">
        <v>4</v>
      </c>
      <c r="G8" s="2">
        <v>6</v>
      </c>
      <c r="H8" s="2">
        <v>8</v>
      </c>
      <c r="I8" s="2">
        <v>9</v>
      </c>
      <c r="J8" s="2">
        <v>5</v>
      </c>
      <c r="K8" s="2">
        <v>2</v>
      </c>
      <c r="L8" s="2">
        <v>5</v>
      </c>
      <c r="M8" s="2">
        <v>4</v>
      </c>
      <c r="O8">
        <f>stemmenek!U8</f>
        <v>9</v>
      </c>
    </row>
    <row r="9" spans="1:15">
      <c r="A9" t="s">
        <v>20</v>
      </c>
      <c r="B9" s="2">
        <v>4</v>
      </c>
      <c r="C9" s="2">
        <v>3</v>
      </c>
      <c r="D9" s="2">
        <v>3</v>
      </c>
      <c r="E9" s="2">
        <v>4</v>
      </c>
      <c r="F9" s="2">
        <v>3</v>
      </c>
      <c r="G9" s="2">
        <v>4</v>
      </c>
      <c r="H9" s="2">
        <v>4</v>
      </c>
      <c r="I9" s="2">
        <v>1</v>
      </c>
      <c r="J9" s="2">
        <v>3</v>
      </c>
      <c r="K9" s="2">
        <v>2</v>
      </c>
      <c r="L9" s="2">
        <v>1</v>
      </c>
      <c r="M9" s="2"/>
      <c r="O9">
        <f>stemmenek!U9</f>
        <v>3</v>
      </c>
    </row>
    <row r="10" spans="1:15">
      <c r="A10" t="s">
        <v>21</v>
      </c>
      <c r="B10" s="2"/>
      <c r="C10" s="2"/>
      <c r="D10" s="2"/>
      <c r="E10" s="2">
        <v>2</v>
      </c>
      <c r="F10" s="2">
        <v>1</v>
      </c>
      <c r="G10" s="2">
        <v>3</v>
      </c>
      <c r="H10" s="2">
        <v>1</v>
      </c>
      <c r="I10" s="2">
        <v>0</v>
      </c>
      <c r="J10" s="2">
        <v>2</v>
      </c>
      <c r="K10" s="2">
        <v>5</v>
      </c>
      <c r="L10" s="2">
        <v>0</v>
      </c>
      <c r="M10" s="2"/>
      <c r="O10">
        <f>stemmenek!U10</f>
        <v>1</v>
      </c>
    </row>
    <row r="11" spans="1:15">
      <c r="A11" t="s">
        <v>22</v>
      </c>
      <c r="B11" s="2">
        <v>1</v>
      </c>
      <c r="C11" s="2">
        <v>1</v>
      </c>
      <c r="D11" s="2">
        <v>1</v>
      </c>
      <c r="E11" s="2">
        <v>1</v>
      </c>
      <c r="F11" s="2">
        <v>2</v>
      </c>
      <c r="G11" s="2">
        <v>2</v>
      </c>
      <c r="H11" s="2">
        <v>1</v>
      </c>
      <c r="I11" s="2">
        <v>1</v>
      </c>
      <c r="J11" s="2">
        <v>2</v>
      </c>
      <c r="K11" s="2">
        <v>2</v>
      </c>
      <c r="L11" s="2">
        <v>2</v>
      </c>
      <c r="M11" s="2">
        <v>1</v>
      </c>
      <c r="O11">
        <f>stemmenek!U11</f>
        <v>2</v>
      </c>
    </row>
    <row r="12" spans="1:15">
      <c r="A12" t="s">
        <v>23</v>
      </c>
      <c r="B12" s="2">
        <v>1</v>
      </c>
      <c r="C12" s="2">
        <v>1</v>
      </c>
      <c r="D12" s="2">
        <v>1</v>
      </c>
      <c r="E12" s="2">
        <v>1</v>
      </c>
      <c r="F12" s="2">
        <v>2</v>
      </c>
      <c r="G12" s="2">
        <v>2</v>
      </c>
      <c r="H12" s="2">
        <v>2</v>
      </c>
      <c r="I12" s="2">
        <v>3</v>
      </c>
      <c r="J12" s="2">
        <v>2</v>
      </c>
      <c r="K12" s="2">
        <v>1</v>
      </c>
      <c r="L12" s="2">
        <v>2</v>
      </c>
      <c r="M12" s="2">
        <v>2</v>
      </c>
      <c r="O12">
        <f>stemmenek!U12</f>
        <v>3</v>
      </c>
    </row>
    <row r="13" spans="1:15">
      <c r="A13" t="s">
        <v>24</v>
      </c>
      <c r="B13" s="2">
        <v>3</v>
      </c>
      <c r="C13" s="2">
        <v>4</v>
      </c>
      <c r="D13" s="2">
        <v>1</v>
      </c>
      <c r="E13" s="2"/>
      <c r="F13" s="2"/>
      <c r="G13" s="2"/>
      <c r="H13" s="2"/>
      <c r="I13" s="2"/>
      <c r="J13" s="2"/>
      <c r="K13" s="2">
        <v>2</v>
      </c>
      <c r="L13" s="2">
        <v>1</v>
      </c>
      <c r="M13" s="2">
        <v>2</v>
      </c>
      <c r="O13">
        <f>stemmenek!U13</f>
        <v>1</v>
      </c>
    </row>
    <row r="14" spans="1:15">
      <c r="A14" t="s">
        <v>50</v>
      </c>
      <c r="B14" s="2">
        <v>5</v>
      </c>
      <c r="C14" s="2">
        <v>6</v>
      </c>
      <c r="D14" s="2">
        <v>6</v>
      </c>
      <c r="E14" s="2">
        <v>6</v>
      </c>
      <c r="F14" s="2">
        <v>8</v>
      </c>
      <c r="G14" s="2">
        <v>8</v>
      </c>
      <c r="H14" s="2">
        <v>6</v>
      </c>
      <c r="I14" s="2">
        <v>9</v>
      </c>
      <c r="J14" s="2">
        <v>11</v>
      </c>
      <c r="K14" s="2">
        <v>5</v>
      </c>
      <c r="L14" s="2">
        <v>9</v>
      </c>
      <c r="M14" s="2">
        <v>7</v>
      </c>
      <c r="O14">
        <f>stemmenek!U14</f>
        <v>13</v>
      </c>
    </row>
    <row r="15" spans="1:15">
      <c r="A15" t="s">
        <v>51</v>
      </c>
      <c r="B15" s="2"/>
      <c r="C15" s="2"/>
      <c r="D15" s="2"/>
      <c r="E15" s="2"/>
      <c r="F15" s="2">
        <v>1</v>
      </c>
      <c r="G15" s="2"/>
      <c r="H15" s="2">
        <v>1</v>
      </c>
      <c r="I15" s="2">
        <v>1</v>
      </c>
      <c r="J15" s="2">
        <v>1</v>
      </c>
      <c r="K15" s="2"/>
      <c r="L15" s="2"/>
      <c r="M15" s="2"/>
      <c r="O15">
        <f>stemmenek!U15</f>
        <v>0</v>
      </c>
    </row>
    <row r="16" spans="1:15">
      <c r="A16" t="s">
        <v>52</v>
      </c>
      <c r="B16" s="2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>
        <f>stemmenek!U16</f>
        <v>0</v>
      </c>
    </row>
    <row r="17" spans="2: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>
        <f>SUM(O2:O16)</f>
        <v>75</v>
      </c>
    </row>
    <row r="19" spans="2: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4"/>
  <sheetViews>
    <sheetView tabSelected="1" workbookViewId="0">
      <pane xSplit="1" topLeftCell="I1" activePane="topRight" state="frozen"/>
      <selection pane="topRight" activeCell="J2" sqref="J2"/>
    </sheetView>
  </sheetViews>
  <sheetFormatPr baseColWidth="10" defaultColWidth="8.83203125" defaultRowHeight="13"/>
  <cols>
    <col min="1" max="1" width="13.83203125" bestFit="1" customWidth="1"/>
  </cols>
  <sheetData>
    <row r="1" spans="1:21">
      <c r="A1" t="s">
        <v>49</v>
      </c>
      <c r="B1">
        <v>136</v>
      </c>
      <c r="C1">
        <v>151</v>
      </c>
      <c r="D1">
        <v>120</v>
      </c>
      <c r="E1">
        <v>246</v>
      </c>
      <c r="F1">
        <v>102</v>
      </c>
      <c r="G1">
        <v>377</v>
      </c>
      <c r="H1">
        <v>274</v>
      </c>
      <c r="I1">
        <v>519</v>
      </c>
      <c r="J1">
        <v>668</v>
      </c>
      <c r="K1">
        <v>98</v>
      </c>
      <c r="L1">
        <v>463</v>
      </c>
      <c r="M1">
        <v>237</v>
      </c>
      <c r="O1" t="s">
        <v>25</v>
      </c>
      <c r="P1" t="s">
        <v>26</v>
      </c>
      <c r="Q1" t="s">
        <v>27</v>
      </c>
      <c r="R1" t="s">
        <v>28</v>
      </c>
      <c r="S1" t="s">
        <v>46</v>
      </c>
      <c r="T1" t="s">
        <v>47</v>
      </c>
    </row>
    <row r="2" spans="1:21">
      <c r="A2" t="s">
        <v>13</v>
      </c>
      <c r="B2">
        <f>B$1*zetelsPS!B2</f>
        <v>544</v>
      </c>
      <c r="C2">
        <f>C$1*zetelsPS!C2</f>
        <v>604</v>
      </c>
      <c r="D2">
        <f>D$1*zetelsPS!D2</f>
        <v>720</v>
      </c>
      <c r="E2">
        <f>E$1*zetelsPS!E2</f>
        <v>1476</v>
      </c>
      <c r="F2">
        <f>F$1*zetelsPS!F2</f>
        <v>612</v>
      </c>
      <c r="G2">
        <f>G$1*zetelsPS!G2</f>
        <v>3016</v>
      </c>
      <c r="H2">
        <f>H$1*zetelsPS!H2</f>
        <v>2192</v>
      </c>
      <c r="I2">
        <f>I$1*zetelsPS!I2</f>
        <v>4671</v>
      </c>
      <c r="J2">
        <f>J$1*zetelsPS!J2</f>
        <v>6680</v>
      </c>
      <c r="K2">
        <f>K$1*zetelsPS!K2</f>
        <v>392</v>
      </c>
      <c r="L2">
        <f>L$1*zetelsPS!L2</f>
        <v>4630</v>
      </c>
      <c r="M2">
        <f>M$1*zetelsPS!M2</f>
        <v>1185</v>
      </c>
      <c r="O2">
        <f t="shared" ref="O2:O16" si="0">SUM(B2:M2)</f>
        <v>26722</v>
      </c>
      <c r="P2">
        <f>FLOOR(O2*75/$O$18,1)</f>
        <v>11</v>
      </c>
      <c r="Q2">
        <f>O2/(P2+1)</f>
        <v>2226.8333333333335</v>
      </c>
      <c r="R2">
        <f>O2/(P2+2)</f>
        <v>2055.5384615384614</v>
      </c>
      <c r="S2">
        <f>IFERROR(HLOOKUP(Q2,$Q$18:$AG$19,2,FALSE),0)</f>
        <v>1</v>
      </c>
      <c r="T2">
        <f>IFERROR(HLOOKUP(R2,$Q$18:$AG$19,2,FALSE),0)</f>
        <v>0</v>
      </c>
      <c r="U2">
        <f>SUM(P2,S2,T2)</f>
        <v>12</v>
      </c>
    </row>
    <row r="3" spans="1:21">
      <c r="A3" t="s">
        <v>14</v>
      </c>
      <c r="B3">
        <f>B$1*zetelsPS!B3</f>
        <v>680</v>
      </c>
      <c r="C3">
        <f>C$1*zetelsPS!C3</f>
        <v>906</v>
      </c>
      <c r="D3">
        <f>D$1*zetelsPS!D3</f>
        <v>720</v>
      </c>
      <c r="E3">
        <f>E$1*zetelsPS!E3</f>
        <v>984</v>
      </c>
      <c r="F3">
        <f>F$1*zetelsPS!F3</f>
        <v>306</v>
      </c>
      <c r="G3">
        <f>G$1*zetelsPS!G3</f>
        <v>1885</v>
      </c>
      <c r="H3">
        <f>H$1*zetelsPS!H3</f>
        <v>1096</v>
      </c>
      <c r="I3">
        <f>I$1*zetelsPS!I3</f>
        <v>3114</v>
      </c>
      <c r="J3">
        <f>J$1*zetelsPS!J3</f>
        <v>2672</v>
      </c>
      <c r="K3">
        <f>K$1*zetelsPS!K3</f>
        <v>392</v>
      </c>
      <c r="L3">
        <f>L$1*zetelsPS!L3</f>
        <v>1389</v>
      </c>
      <c r="M3">
        <f>M$1*zetelsPS!M3</f>
        <v>711</v>
      </c>
      <c r="O3">
        <f t="shared" si="0"/>
        <v>14855</v>
      </c>
      <c r="P3">
        <f t="shared" ref="P3:P16" si="1">FLOOR(O3*75/$O$18,1)</f>
        <v>6</v>
      </c>
      <c r="Q3">
        <f t="shared" ref="Q3:Q15" si="2">O3/(P3+1)</f>
        <v>2122.1428571428573</v>
      </c>
      <c r="R3">
        <f t="shared" ref="R3:R15" si="3">O3/(P3+2)</f>
        <v>1856.875</v>
      </c>
      <c r="S3">
        <f t="shared" ref="S3:S15" si="4">IFERROR(HLOOKUP(Q3,$Q$18:$AG$19,2,FALSE),0)</f>
        <v>1</v>
      </c>
      <c r="T3">
        <f t="shared" ref="T3:T15" si="5">IFERROR(HLOOKUP(R3,$Q$18:$AG$19,2,FALSE),0)</f>
        <v>0</v>
      </c>
      <c r="U3">
        <f t="shared" ref="U3:U15" si="6">SUM(P3,S3,T3)</f>
        <v>7</v>
      </c>
    </row>
    <row r="4" spans="1:21">
      <c r="A4" t="s">
        <v>15</v>
      </c>
      <c r="B4">
        <f>B$1*zetelsPS!B4</f>
        <v>408</v>
      </c>
      <c r="C4">
        <f>C$1*zetelsPS!C4</f>
        <v>1208</v>
      </c>
      <c r="D4">
        <f>D$1*zetelsPS!D4</f>
        <v>600</v>
      </c>
      <c r="E4">
        <f>E$1*zetelsPS!E4</f>
        <v>2214</v>
      </c>
      <c r="F4">
        <f>F$1*zetelsPS!F4</f>
        <v>306</v>
      </c>
      <c r="G4">
        <f>G$1*zetelsPS!G4</f>
        <v>2639</v>
      </c>
      <c r="H4">
        <f>H$1*zetelsPS!H4</f>
        <v>1370</v>
      </c>
      <c r="I4">
        <f>I$1*zetelsPS!I4</f>
        <v>2076</v>
      </c>
      <c r="J4">
        <f>J$1*zetelsPS!J4</f>
        <v>2672</v>
      </c>
      <c r="K4">
        <f>K$1*zetelsPS!K4</f>
        <v>686</v>
      </c>
      <c r="L4">
        <f>L$1*zetelsPS!L4</f>
        <v>3704</v>
      </c>
      <c r="M4">
        <f>M$1*zetelsPS!M4</f>
        <v>2133</v>
      </c>
      <c r="O4">
        <f t="shared" si="0"/>
        <v>20016</v>
      </c>
      <c r="P4">
        <f t="shared" si="1"/>
        <v>8</v>
      </c>
      <c r="Q4">
        <f t="shared" si="2"/>
        <v>2224</v>
      </c>
      <c r="R4">
        <f t="shared" si="3"/>
        <v>2001.6</v>
      </c>
      <c r="S4">
        <f t="shared" si="4"/>
        <v>1</v>
      </c>
      <c r="T4">
        <f t="shared" si="5"/>
        <v>0</v>
      </c>
      <c r="U4">
        <f t="shared" si="6"/>
        <v>9</v>
      </c>
    </row>
    <row r="5" spans="1:21">
      <c r="A5" t="s">
        <v>16</v>
      </c>
      <c r="B5">
        <f>B$1*zetelsPS!B5</f>
        <v>272</v>
      </c>
      <c r="C5">
        <f>C$1*zetelsPS!C5</f>
        <v>453</v>
      </c>
      <c r="D5">
        <f>D$1*zetelsPS!D5</f>
        <v>360</v>
      </c>
      <c r="E5">
        <f>E$1*zetelsPS!E5</f>
        <v>738</v>
      </c>
      <c r="F5">
        <f>F$1*zetelsPS!F5</f>
        <v>408</v>
      </c>
      <c r="G5">
        <f>G$1*zetelsPS!G5</f>
        <v>1131</v>
      </c>
      <c r="H5">
        <f>H$1*zetelsPS!H5</f>
        <v>548</v>
      </c>
      <c r="I5">
        <f>I$1*zetelsPS!I5</f>
        <v>1557</v>
      </c>
      <c r="J5">
        <f>J$1*zetelsPS!J5</f>
        <v>2672</v>
      </c>
      <c r="K5">
        <f>K$1*zetelsPS!K5</f>
        <v>196</v>
      </c>
      <c r="L5">
        <f>L$1*zetelsPS!L5</f>
        <v>1852</v>
      </c>
      <c r="M5">
        <f>M$1*zetelsPS!M5</f>
        <v>1659</v>
      </c>
      <c r="O5">
        <f t="shared" si="0"/>
        <v>11846</v>
      </c>
      <c r="P5">
        <f t="shared" si="1"/>
        <v>5</v>
      </c>
      <c r="Q5">
        <f t="shared" si="2"/>
        <v>1974.3333333333333</v>
      </c>
      <c r="R5">
        <f t="shared" si="3"/>
        <v>1692.2857142857142</v>
      </c>
      <c r="S5">
        <f t="shared" si="4"/>
        <v>0</v>
      </c>
      <c r="T5">
        <f t="shared" si="5"/>
        <v>0</v>
      </c>
      <c r="U5">
        <f t="shared" si="6"/>
        <v>5</v>
      </c>
    </row>
    <row r="6" spans="1:21">
      <c r="A6" t="s">
        <v>17</v>
      </c>
      <c r="B6">
        <f>B$1*zetelsPS!B6</f>
        <v>544</v>
      </c>
      <c r="C6">
        <f>C$1*zetelsPS!C6</f>
        <v>302</v>
      </c>
      <c r="D6">
        <f>D$1*zetelsPS!D6</f>
        <v>360</v>
      </c>
      <c r="E6">
        <f>E$1*zetelsPS!E6</f>
        <v>738</v>
      </c>
      <c r="F6">
        <f>F$1*zetelsPS!F6</f>
        <v>204</v>
      </c>
      <c r="G6">
        <f>G$1*zetelsPS!G6</f>
        <v>1131</v>
      </c>
      <c r="H6">
        <f>H$1*zetelsPS!H6</f>
        <v>548</v>
      </c>
      <c r="I6">
        <f>I$1*zetelsPS!I6</f>
        <v>1557</v>
      </c>
      <c r="J6">
        <f>J$1*zetelsPS!J6</f>
        <v>1336</v>
      </c>
      <c r="K6">
        <f>K$1*zetelsPS!K6</f>
        <v>196</v>
      </c>
      <c r="L6">
        <f>L$1*zetelsPS!L6</f>
        <v>2315</v>
      </c>
      <c r="M6">
        <f>M$1*zetelsPS!M6</f>
        <v>948</v>
      </c>
      <c r="O6">
        <f t="shared" si="0"/>
        <v>10179</v>
      </c>
      <c r="P6">
        <f t="shared" si="1"/>
        <v>4</v>
      </c>
      <c r="Q6">
        <f t="shared" si="2"/>
        <v>2035.8</v>
      </c>
      <c r="R6">
        <f t="shared" si="3"/>
        <v>1696.5</v>
      </c>
      <c r="S6">
        <f t="shared" si="4"/>
        <v>0</v>
      </c>
      <c r="T6">
        <f t="shared" si="5"/>
        <v>0</v>
      </c>
      <c r="U6">
        <f t="shared" si="6"/>
        <v>4</v>
      </c>
    </row>
    <row r="7" spans="1:21">
      <c r="A7" t="s">
        <v>18</v>
      </c>
      <c r="B7">
        <f>B$1*zetelsPS!B7</f>
        <v>408</v>
      </c>
      <c r="C7">
        <f>C$1*zetelsPS!C7</f>
        <v>302</v>
      </c>
      <c r="D7">
        <f>D$1*zetelsPS!D7</f>
        <v>240</v>
      </c>
      <c r="E7">
        <f>E$1*zetelsPS!E7</f>
        <v>738</v>
      </c>
      <c r="F7">
        <f>F$1*zetelsPS!F7</f>
        <v>204</v>
      </c>
      <c r="G7">
        <f>G$1*zetelsPS!G7</f>
        <v>1508</v>
      </c>
      <c r="H7">
        <f>H$1*zetelsPS!H7</f>
        <v>1370</v>
      </c>
      <c r="I7">
        <f>I$1*zetelsPS!I7</f>
        <v>3114</v>
      </c>
      <c r="J7">
        <f>J$1*zetelsPS!J7</f>
        <v>3340</v>
      </c>
      <c r="K7">
        <f>K$1*zetelsPS!K7</f>
        <v>98</v>
      </c>
      <c r="L7">
        <f>L$1*zetelsPS!L7</f>
        <v>2315</v>
      </c>
      <c r="M7">
        <f>M$1*zetelsPS!M7</f>
        <v>711</v>
      </c>
      <c r="O7">
        <f t="shared" si="0"/>
        <v>14348</v>
      </c>
      <c r="P7">
        <f t="shared" si="1"/>
        <v>6</v>
      </c>
      <c r="Q7">
        <f t="shared" si="2"/>
        <v>2049.7142857142858</v>
      </c>
      <c r="R7">
        <f t="shared" si="3"/>
        <v>1793.5</v>
      </c>
      <c r="S7">
        <f t="shared" si="4"/>
        <v>0</v>
      </c>
      <c r="T7">
        <f t="shared" si="5"/>
        <v>0</v>
      </c>
      <c r="U7">
        <f t="shared" si="6"/>
        <v>6</v>
      </c>
    </row>
    <row r="8" spans="1:21">
      <c r="A8" t="s">
        <v>19</v>
      </c>
      <c r="B8">
        <f>B$1*zetelsPS!B8</f>
        <v>816</v>
      </c>
      <c r="C8">
        <f>C$1*zetelsPS!C8</f>
        <v>453</v>
      </c>
      <c r="D8">
        <f>D$1*zetelsPS!D8</f>
        <v>480</v>
      </c>
      <c r="E8">
        <f>E$1*zetelsPS!E8</f>
        <v>1230</v>
      </c>
      <c r="F8">
        <f>F$1*zetelsPS!F8</f>
        <v>408</v>
      </c>
      <c r="G8">
        <f>G$1*zetelsPS!G8</f>
        <v>2262</v>
      </c>
      <c r="H8">
        <f>H$1*zetelsPS!H8</f>
        <v>2192</v>
      </c>
      <c r="I8">
        <f>I$1*zetelsPS!I8</f>
        <v>4671</v>
      </c>
      <c r="J8">
        <f>J$1*zetelsPS!J8</f>
        <v>3340</v>
      </c>
      <c r="K8">
        <f>K$1*zetelsPS!K8</f>
        <v>196</v>
      </c>
      <c r="L8">
        <f>L$1*zetelsPS!L8</f>
        <v>2315</v>
      </c>
      <c r="M8">
        <f>M$1*zetelsPS!M8</f>
        <v>948</v>
      </c>
      <c r="O8">
        <f t="shared" si="0"/>
        <v>19311</v>
      </c>
      <c r="P8">
        <f t="shared" si="1"/>
        <v>8</v>
      </c>
      <c r="Q8">
        <f t="shared" si="2"/>
        <v>2145.6666666666665</v>
      </c>
      <c r="R8">
        <f t="shared" si="3"/>
        <v>1931.1</v>
      </c>
      <c r="S8">
        <f t="shared" si="4"/>
        <v>1</v>
      </c>
      <c r="T8">
        <f t="shared" si="5"/>
        <v>0</v>
      </c>
      <c r="U8">
        <f t="shared" si="6"/>
        <v>9</v>
      </c>
    </row>
    <row r="9" spans="1:21">
      <c r="A9" t="s">
        <v>20</v>
      </c>
      <c r="B9">
        <f>B$1*zetelsPS!B9</f>
        <v>544</v>
      </c>
      <c r="C9">
        <f>C$1*zetelsPS!C9</f>
        <v>453</v>
      </c>
      <c r="D9">
        <f>D$1*zetelsPS!D9</f>
        <v>360</v>
      </c>
      <c r="E9">
        <f>E$1*zetelsPS!E9</f>
        <v>984</v>
      </c>
      <c r="F9">
        <f>F$1*zetelsPS!F9</f>
        <v>306</v>
      </c>
      <c r="G9">
        <f>G$1*zetelsPS!G9</f>
        <v>1508</v>
      </c>
      <c r="H9">
        <f>H$1*zetelsPS!H9</f>
        <v>1096</v>
      </c>
      <c r="I9">
        <f>I$1*zetelsPS!I9</f>
        <v>519</v>
      </c>
      <c r="J9">
        <f>J$1*zetelsPS!J9</f>
        <v>2004</v>
      </c>
      <c r="K9">
        <f>K$1*zetelsPS!K9</f>
        <v>196</v>
      </c>
      <c r="L9">
        <f>L$1*zetelsPS!L9</f>
        <v>463</v>
      </c>
      <c r="M9">
        <f>M$1*zetelsPS!M9</f>
        <v>0</v>
      </c>
      <c r="O9">
        <f t="shared" si="0"/>
        <v>8433</v>
      </c>
      <c r="P9">
        <f t="shared" si="1"/>
        <v>3</v>
      </c>
      <c r="Q9">
        <f t="shared" si="2"/>
        <v>2108.25</v>
      </c>
      <c r="R9">
        <f t="shared" si="3"/>
        <v>1686.6</v>
      </c>
      <c r="S9">
        <f t="shared" si="4"/>
        <v>0</v>
      </c>
      <c r="T9">
        <f t="shared" si="5"/>
        <v>0</v>
      </c>
      <c r="U9">
        <f t="shared" si="6"/>
        <v>3</v>
      </c>
    </row>
    <row r="10" spans="1:21">
      <c r="A10" t="s">
        <v>21</v>
      </c>
      <c r="B10">
        <f>B$1*zetelsPS!B10</f>
        <v>0</v>
      </c>
      <c r="C10">
        <f>C$1*zetelsPS!C10</f>
        <v>0</v>
      </c>
      <c r="D10">
        <f>D$1*zetelsPS!D10</f>
        <v>0</v>
      </c>
      <c r="E10">
        <f>E$1*zetelsPS!E10</f>
        <v>492</v>
      </c>
      <c r="F10">
        <f>F$1*zetelsPS!F10</f>
        <v>102</v>
      </c>
      <c r="G10">
        <f>G$1*zetelsPS!G10</f>
        <v>1131</v>
      </c>
      <c r="H10">
        <f>H$1*zetelsPS!H10</f>
        <v>274</v>
      </c>
      <c r="I10">
        <f>I$1*zetelsPS!I10</f>
        <v>0</v>
      </c>
      <c r="J10">
        <f>J$1*zetelsPS!J10</f>
        <v>1336</v>
      </c>
      <c r="K10">
        <f>K$1*zetelsPS!K10</f>
        <v>490</v>
      </c>
      <c r="L10">
        <f>L$1*zetelsPS!L10</f>
        <v>0</v>
      </c>
      <c r="M10">
        <f>M$1*zetelsPS!M10</f>
        <v>0</v>
      </c>
      <c r="O10">
        <f t="shared" si="0"/>
        <v>3825</v>
      </c>
      <c r="P10">
        <f t="shared" si="1"/>
        <v>1</v>
      </c>
      <c r="Q10">
        <f t="shared" si="2"/>
        <v>1912.5</v>
      </c>
      <c r="R10">
        <f t="shared" si="3"/>
        <v>1275</v>
      </c>
      <c r="S10">
        <f t="shared" si="4"/>
        <v>0</v>
      </c>
      <c r="T10">
        <f t="shared" si="5"/>
        <v>0</v>
      </c>
      <c r="U10">
        <f t="shared" si="6"/>
        <v>1</v>
      </c>
    </row>
    <row r="11" spans="1:21">
      <c r="A11" t="s">
        <v>22</v>
      </c>
      <c r="B11">
        <f>B$1*zetelsPS!B11</f>
        <v>136</v>
      </c>
      <c r="C11">
        <f>C$1*zetelsPS!C11</f>
        <v>151</v>
      </c>
      <c r="D11">
        <f>D$1*zetelsPS!D11</f>
        <v>120</v>
      </c>
      <c r="E11">
        <f>E$1*zetelsPS!E11</f>
        <v>246</v>
      </c>
      <c r="F11">
        <f>F$1*zetelsPS!F11</f>
        <v>204</v>
      </c>
      <c r="G11">
        <f>G$1*zetelsPS!G11</f>
        <v>754</v>
      </c>
      <c r="H11">
        <f>H$1*zetelsPS!H11</f>
        <v>274</v>
      </c>
      <c r="I11">
        <f>I$1*zetelsPS!I11</f>
        <v>519</v>
      </c>
      <c r="J11">
        <f>J$1*zetelsPS!J11</f>
        <v>1336</v>
      </c>
      <c r="K11">
        <f>K$1*zetelsPS!K11</f>
        <v>196</v>
      </c>
      <c r="L11">
        <f>L$1*zetelsPS!L11</f>
        <v>926</v>
      </c>
      <c r="M11">
        <f>M$1*zetelsPS!M11</f>
        <v>237</v>
      </c>
      <c r="O11">
        <f t="shared" si="0"/>
        <v>5099</v>
      </c>
      <c r="P11">
        <f t="shared" si="1"/>
        <v>2</v>
      </c>
      <c r="Q11">
        <f t="shared" si="2"/>
        <v>1699.6666666666667</v>
      </c>
      <c r="R11">
        <f t="shared" si="3"/>
        <v>1274.75</v>
      </c>
      <c r="S11">
        <f t="shared" si="4"/>
        <v>0</v>
      </c>
      <c r="T11">
        <f t="shared" si="5"/>
        <v>0</v>
      </c>
      <c r="U11">
        <f t="shared" si="6"/>
        <v>2</v>
      </c>
    </row>
    <row r="12" spans="1:21">
      <c r="A12" t="s">
        <v>23</v>
      </c>
      <c r="B12">
        <f>B$1*zetelsPS!B12</f>
        <v>136</v>
      </c>
      <c r="C12">
        <f>C$1*zetelsPS!C12</f>
        <v>151</v>
      </c>
      <c r="D12">
        <f>D$1*zetelsPS!D12</f>
        <v>120</v>
      </c>
      <c r="E12">
        <f>E$1*zetelsPS!E12</f>
        <v>246</v>
      </c>
      <c r="F12">
        <f>F$1*zetelsPS!F12</f>
        <v>204</v>
      </c>
      <c r="G12">
        <f>G$1*zetelsPS!G12</f>
        <v>754</v>
      </c>
      <c r="H12">
        <f>H$1*zetelsPS!H12</f>
        <v>548</v>
      </c>
      <c r="I12">
        <f>I$1*zetelsPS!I12</f>
        <v>1557</v>
      </c>
      <c r="J12">
        <f>J$1*zetelsPS!J12</f>
        <v>1336</v>
      </c>
      <c r="K12">
        <f>K$1*zetelsPS!K12</f>
        <v>98</v>
      </c>
      <c r="L12">
        <f>L$1*zetelsPS!L12</f>
        <v>926</v>
      </c>
      <c r="M12">
        <f>M$1*zetelsPS!M12</f>
        <v>474</v>
      </c>
      <c r="O12">
        <f t="shared" si="0"/>
        <v>6550</v>
      </c>
      <c r="P12">
        <f t="shared" si="1"/>
        <v>2</v>
      </c>
      <c r="Q12">
        <f t="shared" si="2"/>
        <v>2183.3333333333335</v>
      </c>
      <c r="R12">
        <f t="shared" si="3"/>
        <v>1637.5</v>
      </c>
      <c r="S12">
        <f t="shared" si="4"/>
        <v>1</v>
      </c>
      <c r="T12">
        <f t="shared" si="5"/>
        <v>0</v>
      </c>
      <c r="U12">
        <f t="shared" si="6"/>
        <v>3</v>
      </c>
    </row>
    <row r="13" spans="1:21">
      <c r="A13" t="s">
        <v>24</v>
      </c>
      <c r="B13">
        <f>B$1*zetelsPS!B13</f>
        <v>408</v>
      </c>
      <c r="C13">
        <f>C$1*zetelsPS!C13</f>
        <v>604</v>
      </c>
      <c r="D13">
        <f>D$1*zetelsPS!D13</f>
        <v>120</v>
      </c>
      <c r="E13">
        <f>E$1*zetelsPS!E13</f>
        <v>0</v>
      </c>
      <c r="F13">
        <f>F$1*zetelsPS!F13</f>
        <v>0</v>
      </c>
      <c r="G13">
        <f>G$1*zetelsPS!G13</f>
        <v>0</v>
      </c>
      <c r="H13">
        <f>H$1*zetelsPS!H13</f>
        <v>0</v>
      </c>
      <c r="I13">
        <f>I$1*zetelsPS!I13</f>
        <v>0</v>
      </c>
      <c r="J13">
        <f>J$1*zetelsPS!J13</f>
        <v>0</v>
      </c>
      <c r="K13">
        <f>K$1*zetelsPS!K13</f>
        <v>196</v>
      </c>
      <c r="L13">
        <f>L$1*zetelsPS!L13</f>
        <v>463</v>
      </c>
      <c r="M13">
        <f>M$1*zetelsPS!M13</f>
        <v>474</v>
      </c>
      <c r="O13">
        <f t="shared" si="0"/>
        <v>2265</v>
      </c>
      <c r="P13">
        <f t="shared" si="1"/>
        <v>0</v>
      </c>
      <c r="Q13">
        <f t="shared" si="2"/>
        <v>2265</v>
      </c>
      <c r="R13">
        <f t="shared" si="3"/>
        <v>1132.5</v>
      </c>
      <c r="S13">
        <f t="shared" si="4"/>
        <v>1</v>
      </c>
      <c r="T13">
        <f t="shared" si="5"/>
        <v>0</v>
      </c>
      <c r="U13">
        <f t="shared" si="6"/>
        <v>1</v>
      </c>
    </row>
    <row r="14" spans="1:21">
      <c r="A14" t="s">
        <v>50</v>
      </c>
      <c r="B14">
        <f>B$1*zetelsPS!B14</f>
        <v>680</v>
      </c>
      <c r="C14">
        <f>C$1*zetelsPS!C14</f>
        <v>906</v>
      </c>
      <c r="D14">
        <f>D$1*zetelsPS!D14</f>
        <v>720</v>
      </c>
      <c r="E14">
        <f>E$1*zetelsPS!E14</f>
        <v>1476</v>
      </c>
      <c r="F14">
        <f>F$1*zetelsPS!F14</f>
        <v>816</v>
      </c>
      <c r="G14">
        <f>G$1*zetelsPS!G14</f>
        <v>3016</v>
      </c>
      <c r="H14">
        <f>H$1*zetelsPS!H14</f>
        <v>1644</v>
      </c>
      <c r="I14">
        <f>I$1*zetelsPS!I14</f>
        <v>4671</v>
      </c>
      <c r="J14">
        <f>J$1*zetelsPS!J14</f>
        <v>7348</v>
      </c>
      <c r="K14">
        <f>K$1*zetelsPS!K14</f>
        <v>490</v>
      </c>
      <c r="L14">
        <f>L$1*zetelsPS!L14</f>
        <v>4167</v>
      </c>
      <c r="M14">
        <f>M$1*zetelsPS!M14</f>
        <v>1659</v>
      </c>
      <c r="O14">
        <f t="shared" si="0"/>
        <v>27593</v>
      </c>
      <c r="P14">
        <f t="shared" si="1"/>
        <v>11</v>
      </c>
      <c r="Q14">
        <f t="shared" si="2"/>
        <v>2299.4166666666665</v>
      </c>
      <c r="R14">
        <f t="shared" si="3"/>
        <v>2122.5384615384614</v>
      </c>
      <c r="S14">
        <f t="shared" si="4"/>
        <v>1</v>
      </c>
      <c r="T14">
        <f t="shared" si="5"/>
        <v>1</v>
      </c>
      <c r="U14">
        <f t="shared" si="6"/>
        <v>13</v>
      </c>
    </row>
    <row r="15" spans="1:21">
      <c r="A15" t="s">
        <v>51</v>
      </c>
      <c r="B15">
        <f>B$1*zetelsPS!B15</f>
        <v>0</v>
      </c>
      <c r="C15">
        <f>C$1*zetelsPS!C15</f>
        <v>0</v>
      </c>
      <c r="D15">
        <f>D$1*zetelsPS!D15</f>
        <v>0</v>
      </c>
      <c r="E15">
        <f>E$1*zetelsPS!E15</f>
        <v>0</v>
      </c>
      <c r="F15">
        <f>F$1*zetelsPS!F15</f>
        <v>102</v>
      </c>
      <c r="G15">
        <f>G$1*zetelsPS!G15</f>
        <v>0</v>
      </c>
      <c r="H15">
        <f>H$1*zetelsPS!H15</f>
        <v>274</v>
      </c>
      <c r="I15">
        <f>I$1*zetelsPS!I15</f>
        <v>519</v>
      </c>
      <c r="J15">
        <f>J$1*zetelsPS!J15</f>
        <v>668</v>
      </c>
      <c r="K15">
        <f>K$1*zetelsPS!K15</f>
        <v>0</v>
      </c>
      <c r="L15">
        <f>L$1*zetelsPS!L15</f>
        <v>0</v>
      </c>
      <c r="M15">
        <f>M$1*zetelsPS!M15</f>
        <v>0</v>
      </c>
      <c r="O15">
        <f t="shared" si="0"/>
        <v>1563</v>
      </c>
      <c r="P15">
        <f t="shared" si="1"/>
        <v>0</v>
      </c>
      <c r="Q15">
        <f t="shared" si="2"/>
        <v>1563</v>
      </c>
      <c r="R15">
        <f t="shared" si="3"/>
        <v>781.5</v>
      </c>
      <c r="S15">
        <f t="shared" si="4"/>
        <v>0</v>
      </c>
      <c r="T15">
        <f t="shared" si="5"/>
        <v>0</v>
      </c>
      <c r="U15">
        <f t="shared" si="6"/>
        <v>0</v>
      </c>
    </row>
    <row r="16" spans="1:21">
      <c r="A16" t="s">
        <v>52</v>
      </c>
      <c r="B16">
        <f>B$1*zetelsPS!B16</f>
        <v>272</v>
      </c>
      <c r="C16">
        <f>C$1*zetelsPS!C16</f>
        <v>0</v>
      </c>
      <c r="D16">
        <f>D$1*zetelsPS!D16</f>
        <v>0</v>
      </c>
      <c r="E16">
        <f>E$1*zetelsPS!E16</f>
        <v>0</v>
      </c>
      <c r="F16">
        <f>F$1*zetelsPS!F16</f>
        <v>0</v>
      </c>
      <c r="G16">
        <f>G$1*zetelsPS!G16</f>
        <v>0</v>
      </c>
      <c r="H16">
        <f>H$1*zetelsPS!H16</f>
        <v>0</v>
      </c>
      <c r="I16">
        <f>I$1*zetelsPS!I16</f>
        <v>0</v>
      </c>
      <c r="J16">
        <f>J$1*zetelsPS!J16</f>
        <v>0</v>
      </c>
      <c r="K16">
        <f>K$1*zetelsPS!K16</f>
        <v>0</v>
      </c>
      <c r="L16">
        <f>L$1*zetelsPS!L16</f>
        <v>0</v>
      </c>
      <c r="M16">
        <f>M$1*zetelsPS!M16</f>
        <v>0</v>
      </c>
      <c r="O16">
        <f t="shared" si="0"/>
        <v>272</v>
      </c>
      <c r="P16">
        <f t="shared" si="1"/>
        <v>0</v>
      </c>
      <c r="Q16">
        <f t="shared" ref="Q16" si="7">O16/(P16+1)</f>
        <v>272</v>
      </c>
      <c r="R16">
        <f t="shared" ref="R16" si="8">O16/(P16+2)</f>
        <v>136</v>
      </c>
      <c r="S16">
        <f t="shared" ref="S16" si="9">IFERROR(HLOOKUP(Q16,$Q$18:$AG$19,2,FALSE),0)</f>
        <v>0</v>
      </c>
      <c r="T16">
        <f t="shared" ref="T16" si="10">IFERROR(HLOOKUP(R16,$Q$18:$AG$19,2,FALSE),0)</f>
        <v>0</v>
      </c>
      <c r="U16">
        <f t="shared" ref="U16" si="11">SUM(P16,S16,T16)</f>
        <v>0</v>
      </c>
    </row>
    <row r="17" spans="2:33">
      <c r="Q17" t="s">
        <v>29</v>
      </c>
      <c r="R17" t="s">
        <v>30</v>
      </c>
      <c r="S17" t="s">
        <v>31</v>
      </c>
      <c r="T17" t="s">
        <v>32</v>
      </c>
      <c r="U17" t="s">
        <v>33</v>
      </c>
      <c r="V17" t="s">
        <v>34</v>
      </c>
      <c r="W17" t="s">
        <v>35</v>
      </c>
      <c r="X17" t="s">
        <v>36</v>
      </c>
      <c r="Y17" t="s">
        <v>37</v>
      </c>
      <c r="Z17" t="s">
        <v>38</v>
      </c>
      <c r="AA17" t="s">
        <v>39</v>
      </c>
      <c r="AB17" t="s">
        <v>40</v>
      </c>
      <c r="AC17" t="s">
        <v>41</v>
      </c>
      <c r="AD17" t="s">
        <v>42</v>
      </c>
      <c r="AE17" t="s">
        <v>43</v>
      </c>
      <c r="AF17" t="s">
        <v>44</v>
      </c>
      <c r="AG17" t="s">
        <v>45</v>
      </c>
    </row>
    <row r="18" spans="2:33">
      <c r="O18">
        <f>SUM(O2:O17)</f>
        <v>172877</v>
      </c>
      <c r="P18">
        <f>SUM(P2:P17)</f>
        <v>67</v>
      </c>
      <c r="Q18">
        <f>IF(P18&lt;75,MAX(Q2:R16),"zaal vol")</f>
        <v>2299.4166666666665</v>
      </c>
      <c r="R18">
        <f>IF(P18+1&lt;75,LARGE(Q2:R16,2),"zaal vol")</f>
        <v>2265</v>
      </c>
      <c r="S18">
        <f>IF(P18+2&lt;75,LARGE(Q2:R16,3),"zaal vol")</f>
        <v>2226.8333333333335</v>
      </c>
      <c r="T18">
        <f>IF(P18+3&lt;75,LARGE(Q2:R16,4),"zaal vol")</f>
        <v>2224</v>
      </c>
      <c r="U18">
        <f>IF(P18+4&lt;75,LARGE(Q2:R16,5),"zaal vol")</f>
        <v>2183.3333333333335</v>
      </c>
      <c r="V18">
        <f>IF(P18+5&lt;75,LARGE(Q2:R16,6),"zaal vol")</f>
        <v>2145.6666666666665</v>
      </c>
      <c r="W18">
        <f>IF(P18+6&lt;75,LARGE(Q2:R16,7),"zaal vol")</f>
        <v>2122.5384615384614</v>
      </c>
      <c r="X18">
        <f>IF(P18+7&lt;75,LARGE(Q2:R16,8),"zaal vol")</f>
        <v>2122.1428571428573</v>
      </c>
      <c r="Y18" t="str">
        <f>IF(P18+8&lt;75,LARGE(Q2:R16,9),"zaal vol")</f>
        <v>zaal vol</v>
      </c>
      <c r="Z18" t="str">
        <f>IF(P18+9&lt;75,LARGE(Q2:R16,10),"zaal vol")</f>
        <v>zaal vol</v>
      </c>
      <c r="AA18" t="str">
        <f>IF(P18+10&lt;75,LARGE(Q2:R63,11),"zaal vol")</f>
        <v>zaal vol</v>
      </c>
      <c r="AB18" t="str">
        <f>IF(P18+11&lt;75,LARGE(Q2:R16,12),"zaal vol")</f>
        <v>zaal vol</v>
      </c>
      <c r="AC18" t="str">
        <f>IF(P18+12&lt;75,LARGE(Q2:R16,13),"zaal vol")</f>
        <v>zaal vol</v>
      </c>
      <c r="AD18" t="str">
        <f>IF(P18+13&lt;75,LARGE(Q2:R16,14),"zaal vol")</f>
        <v>zaal vol</v>
      </c>
      <c r="AE18" t="str">
        <f>IF(P18+14&lt;75,LARGE(Q2:R16,15),"zaal vol")</f>
        <v>zaal vol</v>
      </c>
      <c r="AF18" t="str">
        <f>IF(P18+15&lt;75,LARGE(Q2:R16,16),"zaal vol")</f>
        <v>zaal vol</v>
      </c>
      <c r="AG18" t="str">
        <f>IF(P18+16&lt;75,LARGE(Q2:R16,17),"zaal vol")</f>
        <v>zaal vol</v>
      </c>
    </row>
    <row r="19" spans="2:33"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</row>
    <row r="26" spans="2:3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zetelsPS</vt:lpstr>
      <vt:lpstr>stemmenek</vt:lpstr>
    </vt:vector>
  </TitlesOfParts>
  <Company>RTL Nederland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Tieskens</dc:creator>
  <cp:lastModifiedBy>Frank Tieskens</cp:lastModifiedBy>
  <dcterms:created xsi:type="dcterms:W3CDTF">2015-03-06T08:36:10Z</dcterms:created>
  <dcterms:modified xsi:type="dcterms:W3CDTF">2019-03-29T09:14:02Z</dcterms:modified>
</cp:coreProperties>
</file>